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50" windowWidth="15750" windowHeight="6105"/>
  </bookViews>
  <sheets>
    <sheet name="坪效試算" sheetId="1" r:id="rId1"/>
  </sheets>
  <definedNames>
    <definedName name="土地坪數">坪效試算!$B$1</definedName>
    <definedName name="公設">坪效試算!$B$17</definedName>
    <definedName name="公設比">坪效試算!$E$1</definedName>
    <definedName name="公設面積">坪效試算!$E$2</definedName>
    <definedName name="其他公設">坪效試算!$B$15</definedName>
    <definedName name="雨遮比例">坪效試算!#REF!</definedName>
    <definedName name="雨遮計算方式">坪效試算!#REF!</definedName>
    <definedName name="雨遮面積">坪效試算!#REF!</definedName>
    <definedName name="容積率">坪效試算!$B$2</definedName>
    <definedName name="容積獎勵率">坪效試算!$B$3</definedName>
    <definedName name="基準容積">坪效試算!$B$4</definedName>
    <definedName name="專有面積">坪效試算!$B$16</definedName>
    <definedName name="梯廳比例">坪效試算!$B$9</definedName>
    <definedName name="梯廳面積">坪效試算!$B$10</definedName>
    <definedName name="陽台比例">坪效試算!$B$12</definedName>
    <definedName name="陽台面積">坪效試算!$B$13</definedName>
    <definedName name="機房及安全梯比例">坪效試算!$B$6</definedName>
    <definedName name="機房及安全梯面積">坪效試算!$B$7</definedName>
    <definedName name="總銷售面積">坪效試算!$E$4</definedName>
  </definedNames>
  <calcPr calcId="144525"/>
</workbook>
</file>

<file path=xl/calcChain.xml><?xml version="1.0" encoding="utf-8"?>
<calcChain xmlns="http://schemas.openxmlformats.org/spreadsheetml/2006/main">
  <c r="D11" i="1" l="1"/>
  <c r="D12" i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B4" i="1"/>
  <c r="B7" i="1" s="1"/>
  <c r="B10" i="1" l="1"/>
  <c r="B13" i="1" l="1"/>
  <c r="B16" i="1" s="1"/>
  <c r="B18" i="1" l="1"/>
  <c r="E2" i="1"/>
  <c r="E4" i="1" s="1"/>
  <c r="E6" i="1" l="1"/>
  <c r="E5" i="1"/>
  <c r="E9" i="1" s="1"/>
  <c r="E3" i="1"/>
  <c r="B15" i="1"/>
  <c r="B17" i="1" s="1"/>
</calcChain>
</file>

<file path=xl/sharedStrings.xml><?xml version="1.0" encoding="utf-8"?>
<sst xmlns="http://schemas.openxmlformats.org/spreadsheetml/2006/main" count="22" uniqueCount="22">
  <si>
    <t>機房及安全梯比例</t>
    <phoneticPr fontId="1" type="noConversion"/>
  </si>
  <si>
    <t>梯廳比例</t>
    <phoneticPr fontId="1" type="noConversion"/>
  </si>
  <si>
    <t>陽台比例</t>
    <phoneticPr fontId="1" type="noConversion"/>
  </si>
  <si>
    <t>專有面積</t>
    <phoneticPr fontId="1" type="noConversion"/>
  </si>
  <si>
    <t>公設</t>
    <phoneticPr fontId="1" type="noConversion"/>
  </si>
  <si>
    <t>其他公設</t>
    <phoneticPr fontId="1" type="noConversion"/>
  </si>
  <si>
    <t>公設比</t>
    <phoneticPr fontId="1" type="noConversion"/>
  </si>
  <si>
    <t>公設面積</t>
    <phoneticPr fontId="1" type="noConversion"/>
  </si>
  <si>
    <t>總銷售面積</t>
    <phoneticPr fontId="1" type="noConversion"/>
  </si>
  <si>
    <t>公設比</t>
    <phoneticPr fontId="1" type="noConversion"/>
  </si>
  <si>
    <t>坪效係數</t>
    <phoneticPr fontId="1" type="noConversion"/>
  </si>
  <si>
    <t>總坪效</t>
    <phoneticPr fontId="1" type="noConversion"/>
  </si>
  <si>
    <t>容積率(r1)</t>
    <phoneticPr fontId="1" type="noConversion"/>
  </si>
  <si>
    <t>容積獎勵率(r2)</t>
    <phoneticPr fontId="1" type="noConversion"/>
  </si>
  <si>
    <t>坪效係數(K)</t>
    <phoneticPr fontId="1" type="noConversion"/>
  </si>
  <si>
    <t>土地坪數(L)</t>
    <phoneticPr fontId="1" type="noConversion"/>
  </si>
  <si>
    <t>基準容積(A)</t>
    <phoneticPr fontId="1" type="noConversion"/>
  </si>
  <si>
    <t>梯廳面積</t>
    <phoneticPr fontId="1" type="noConversion"/>
  </si>
  <si>
    <t>機房及安全梯面積</t>
    <phoneticPr fontId="1" type="noConversion"/>
  </si>
  <si>
    <t>陽台面積</t>
    <phoneticPr fontId="1" type="noConversion"/>
  </si>
  <si>
    <t>專有坪效係數(K1)</t>
    <phoneticPr fontId="1" type="noConversion"/>
  </si>
  <si>
    <t>公有坪效係數(K2)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</si>
</sst>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_ ;[Red]\-#,##0.0000\ "/>
    <numFmt numFmtId="177" formatCode="#,##0.00_ "/>
    <numFmt numFmtId="178" formatCode="0.00000_ "/>
    <numFmt numFmtId="179" formatCode="#,##0.00000_ ;[Red]\-#,##0.00000\ "/>
  </numFmts>
  <fonts count="3" x14ac:knownFonts="1">
    <font>
      <sz val="11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1"/>
      <color theme="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9" fontId="0" fillId="2" borderId="0" xfId="0" applyNumberFormat="1" applyFill="1">
      <alignment vertical="center"/>
    </xf>
    <xf numFmtId="0" fontId="2" fillId="3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0" fillId="2" borderId="1" xfId="0" applyFill="1" applyBorder="1">
      <alignment vertical="center"/>
    </xf>
    <xf numFmtId="9" fontId="0" fillId="2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177" fontId="0" fillId="4" borderId="0" xfId="0" applyNumberFormat="1" applyFill="1">
      <alignment vertical="center"/>
    </xf>
    <xf numFmtId="0" fontId="2" fillId="5" borderId="1" xfId="0" applyFont="1" applyFill="1" applyBorder="1">
      <alignment vertical="center"/>
    </xf>
    <xf numFmtId="176" fontId="0" fillId="6" borderId="0" xfId="0" applyNumberFormat="1" applyFill="1">
      <alignment vertical="center"/>
    </xf>
    <xf numFmtId="0" fontId="0" fillId="7" borderId="1" xfId="0" applyFill="1" applyBorder="1">
      <alignment vertical="center"/>
    </xf>
    <xf numFmtId="9" fontId="0" fillId="7" borderId="1" xfId="0" applyNumberForma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79" fontId="0" fillId="6" borderId="0" xfId="0" applyNumberFormat="1" applyFill="1">
      <alignment vertical="center"/>
    </xf>
    <xf numFmtId="179" fontId="0" fillId="6" borderId="1" xfId="0" applyNumberFormat="1" applyFill="1" applyBorder="1">
      <alignment vertical="center"/>
    </xf>
    <xf numFmtId="178" fontId="0" fillId="4" borderId="1" xfId="0" applyNumberForma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>
                <a:latin typeface="微軟正黑體" pitchFamily="34" charset="-120"/>
                <a:ea typeface="微軟正黑體" pitchFamily="34" charset="-120"/>
              </a:rPr>
              <a:t>坪效係數</a:t>
            </a:r>
          </a:p>
        </c:rich>
      </c:tx>
      <c:layout>
        <c:manualLayout>
          <c:xMode val="edge"/>
          <c:yMode val="edge"/>
          <c:x val="0.40312965722801791"/>
          <c:y val="7.82472613458528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14129483814523"/>
          <c:y val="0.14637444087094748"/>
          <c:w val="0.82855380577427817"/>
          <c:h val="0.67970962256478507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6.5104330708661423E-2"/>
                  <c:y val="6.434018664333625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104330708661423E-2"/>
                  <c:y val="5.04512977544473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7882108486439247E-2"/>
                  <c:y val="5.97105570137066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2326552930883641E-2"/>
                  <c:y val="5.04512977544472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954877515310586E-2"/>
                  <c:y val="4.58216681248177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5104330708661423E-2"/>
                  <c:y val="5.50809273840769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5104330708661423E-2"/>
                  <c:y val="5.50809273840769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025984251968504E-2"/>
                  <c:y val="5.50809273840769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坪效試算!$D$10:$D$25</c:f>
              <c:numCache>
                <c:formatCode>0%</c:formatCode>
                <c:ptCount val="16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</c:numCache>
            </c:numRef>
          </c:cat>
          <c:val>
            <c:numRef>
              <c:f>坪效試算!$E$10:$E$25</c:f>
              <c:numCache>
                <c:formatCode>#,##0.00000_ ;[Red]\-#,##0.00000\ </c:formatCode>
                <c:ptCount val="16"/>
                <c:pt idx="0">
                  <c:v>1.4009374999999999</c:v>
                </c:pt>
                <c:pt idx="1">
                  <c:v>1.4186708860759494</c:v>
                </c:pt>
                <c:pt idx="2">
                  <c:v>1.4368589743589746</c:v>
                </c:pt>
                <c:pt idx="3">
                  <c:v>1.4555194805194807</c:v>
                </c:pt>
                <c:pt idx="4">
                  <c:v>1.4746710526315789</c:v>
                </c:pt>
                <c:pt idx="5">
                  <c:v>1.4943333333333335</c:v>
                </c:pt>
                <c:pt idx="6">
                  <c:v>1.5145270270270272</c:v>
                </c:pt>
                <c:pt idx="7">
                  <c:v>1.53527397260274</c:v>
                </c:pt>
                <c:pt idx="8">
                  <c:v>1.5565972222222224</c:v>
                </c:pt>
                <c:pt idx="9">
                  <c:v>1.5785211267605637</c:v>
                </c:pt>
                <c:pt idx="10">
                  <c:v>1.6010714285714289</c:v>
                </c:pt>
                <c:pt idx="11">
                  <c:v>1.6242753623188408</c:v>
                </c:pt>
                <c:pt idx="12">
                  <c:v>1.6481617647058828</c:v>
                </c:pt>
                <c:pt idx="13">
                  <c:v>1.672761194029851</c:v>
                </c:pt>
                <c:pt idx="14">
                  <c:v>1.6981060606060612</c:v>
                </c:pt>
                <c:pt idx="15">
                  <c:v>1.7242307692307697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900288"/>
        <c:axId val="491914368"/>
      </c:lineChart>
      <c:catAx>
        <c:axId val="49190028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zh-TW"/>
          </a:p>
        </c:txPr>
        <c:crossAx val="491914368"/>
        <c:crosses val="autoZero"/>
        <c:auto val="1"/>
        <c:lblAlgn val="ctr"/>
        <c:lblOffset val="100"/>
        <c:noMultiLvlLbl val="0"/>
      </c:catAx>
      <c:valAx>
        <c:axId val="491914368"/>
        <c:scaling>
          <c:orientation val="minMax"/>
          <c:min val="0.8"/>
        </c:scaling>
        <c:delete val="0"/>
        <c:axPos val="l"/>
        <c:majorGridlines/>
        <c:numFmt formatCode="0.0_ " sourceLinked="0"/>
        <c:majorTickMark val="out"/>
        <c:minorTickMark val="none"/>
        <c:tickLblPos val="nextTo"/>
        <c:crossAx val="49190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3</xdr:row>
      <xdr:rowOff>104775</xdr:rowOff>
    </xdr:from>
    <xdr:to>
      <xdr:col>13</xdr:col>
      <xdr:colOff>390525</xdr:colOff>
      <xdr:row>21</xdr:row>
      <xdr:rowOff>57150</xdr:rowOff>
    </xdr:to>
    <xdr:graphicFrame macro="">
      <xdr:nvGraphicFramePr>
        <xdr:cNvPr id="108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569595</xdr:colOff>
      <xdr:row>4</xdr:row>
      <xdr:rowOff>184785</xdr:rowOff>
    </xdr:from>
    <xdr:to>
      <xdr:col>2</xdr:col>
      <xdr:colOff>741045</xdr:colOff>
      <xdr:row>5</xdr:row>
      <xdr:rowOff>184785</xdr:rowOff>
    </xdr:to>
    <xdr:sp macro="" textlink="">
      <xdr:nvSpPr>
        <xdr:cNvPr id="5" name="等腰三角形 4"/>
        <xdr:cNvSpPr/>
      </xdr:nvSpPr>
      <xdr:spPr>
        <a:xfrm rot="5400000">
          <a:off x="2689860" y="922020"/>
          <a:ext cx="182880" cy="152400"/>
        </a:xfrm>
        <a:prstGeom prst="triangl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I25" sqref="I25"/>
    </sheetView>
  </sheetViews>
  <sheetFormatPr defaultRowHeight="15" x14ac:dyDescent="0.25"/>
  <cols>
    <col min="1" max="1" width="18.44140625" customWidth="1"/>
    <col min="2" max="2" width="10.44140625" bestFit="1" customWidth="1"/>
    <col min="4" max="4" width="16" bestFit="1" customWidth="1"/>
    <col min="5" max="5" width="9.88671875" customWidth="1"/>
  </cols>
  <sheetData>
    <row r="1" spans="1:5" x14ac:dyDescent="0.25">
      <c r="A1" s="3" t="s">
        <v>15</v>
      </c>
      <c r="B1" s="4">
        <v>600</v>
      </c>
      <c r="D1" s="3" t="s">
        <v>6</v>
      </c>
      <c r="E1" s="1">
        <v>0.3</v>
      </c>
    </row>
    <row r="2" spans="1:5" x14ac:dyDescent="0.25">
      <c r="A2" s="3" t="s">
        <v>12</v>
      </c>
      <c r="B2" s="5">
        <v>2.25</v>
      </c>
      <c r="D2" s="3" t="s">
        <v>7</v>
      </c>
      <c r="E2" s="7">
        <f>專有面積*公設比/(1-公設比)</f>
        <v>972.65089285714294</v>
      </c>
    </row>
    <row r="3" spans="1:5" x14ac:dyDescent="0.25">
      <c r="A3" s="3" t="s">
        <v>13</v>
      </c>
      <c r="B3" s="5">
        <v>1.5</v>
      </c>
      <c r="D3" s="3" t="s">
        <v>21</v>
      </c>
      <c r="E3" s="15">
        <f>公設面積/基準容積</f>
        <v>0.48032142857142862</v>
      </c>
    </row>
    <row r="4" spans="1:5" x14ac:dyDescent="0.25">
      <c r="A4" s="3" t="s">
        <v>16</v>
      </c>
      <c r="B4" s="6">
        <f>土地坪數*容積率*容積獎勵率</f>
        <v>2025</v>
      </c>
      <c r="D4" s="3" t="s">
        <v>8</v>
      </c>
      <c r="E4" s="7">
        <f>專有面積+公設面積</f>
        <v>3242.1696428571431</v>
      </c>
    </row>
    <row r="5" spans="1:5" x14ac:dyDescent="0.25">
      <c r="D5" s="8" t="s">
        <v>14</v>
      </c>
      <c r="E5" s="13">
        <f>總銷售面積/基準容積</f>
        <v>1.6010714285714287</v>
      </c>
    </row>
    <row r="6" spans="1:5" x14ac:dyDescent="0.25">
      <c r="A6" s="3" t="s">
        <v>0</v>
      </c>
      <c r="B6" s="5">
        <v>0.15</v>
      </c>
      <c r="D6" s="8" t="s">
        <v>11</v>
      </c>
      <c r="E6" s="9">
        <f>總銷售面積/土地坪數</f>
        <v>5.4036160714285719</v>
      </c>
    </row>
    <row r="7" spans="1:5" x14ac:dyDescent="0.25">
      <c r="A7" s="3" t="s">
        <v>18</v>
      </c>
      <c r="B7" s="6">
        <f>基準容積*機房及安全梯比例</f>
        <v>303.75</v>
      </c>
    </row>
    <row r="8" spans="1:5" x14ac:dyDescent="0.25">
      <c r="D8" s="12" t="s">
        <v>9</v>
      </c>
      <c r="E8" s="12" t="s">
        <v>10</v>
      </c>
    </row>
    <row r="9" spans="1:5" x14ac:dyDescent="0.25">
      <c r="A9" s="3" t="s">
        <v>1</v>
      </c>
      <c r="B9" s="5">
        <v>0.05</v>
      </c>
      <c r="D9" s="10"/>
      <c r="E9" s="14">
        <f>E5</f>
        <v>1.6010714285714287</v>
      </c>
    </row>
    <row r="10" spans="1:5" x14ac:dyDescent="0.25">
      <c r="A10" s="3" t="s">
        <v>17</v>
      </c>
      <c r="B10" s="6">
        <f>(基準容積+機房及安全梯面積)*梯廳比例</f>
        <v>116.4375</v>
      </c>
      <c r="D10" s="11">
        <v>0.2</v>
      </c>
      <c r="E10" s="14">
        <f t="dataTable" ref="E10:E25" dt2D="0" dtr="0" r1="E1"/>
        <v>1.4009374999999999</v>
      </c>
    </row>
    <row r="11" spans="1:5" x14ac:dyDescent="0.25">
      <c r="D11" s="11">
        <f>D10+1%</f>
        <v>0.21000000000000002</v>
      </c>
      <c r="E11" s="14">
        <v>1.4186708860759494</v>
      </c>
    </row>
    <row r="12" spans="1:5" x14ac:dyDescent="0.25">
      <c r="A12" s="3" t="s">
        <v>2</v>
      </c>
      <c r="B12" s="5">
        <v>0.1</v>
      </c>
      <c r="D12" s="11">
        <f t="shared" ref="D12:D25" si="0">D11+1%</f>
        <v>0.22000000000000003</v>
      </c>
      <c r="E12" s="14">
        <v>1.4368589743589746</v>
      </c>
    </row>
    <row r="13" spans="1:5" x14ac:dyDescent="0.25">
      <c r="A13" s="3" t="s">
        <v>19</v>
      </c>
      <c r="B13" s="6">
        <f>(基準容積+機房及安全梯面積+梯廳面積)*陽台比例</f>
        <v>244.51875000000001</v>
      </c>
      <c r="D13" s="11">
        <f t="shared" si="0"/>
        <v>0.23000000000000004</v>
      </c>
      <c r="E13" s="14">
        <v>1.4555194805194807</v>
      </c>
    </row>
    <row r="14" spans="1:5" x14ac:dyDescent="0.25">
      <c r="D14" s="11">
        <f t="shared" si="0"/>
        <v>0.24000000000000005</v>
      </c>
      <c r="E14" s="14">
        <v>1.4746710526315789</v>
      </c>
    </row>
    <row r="15" spans="1:5" x14ac:dyDescent="0.25">
      <c r="A15" s="2" t="s">
        <v>5</v>
      </c>
      <c r="B15" s="7">
        <f>公設面積-梯廳面積-機房及安全梯面積</f>
        <v>552.46339285714294</v>
      </c>
      <c r="D15" s="11">
        <f t="shared" si="0"/>
        <v>0.25000000000000006</v>
      </c>
      <c r="E15" s="14">
        <v>1.4943333333333335</v>
      </c>
    </row>
    <row r="16" spans="1:5" x14ac:dyDescent="0.25">
      <c r="A16" s="3" t="s">
        <v>3</v>
      </c>
      <c r="B16" s="7">
        <f>基準容積+陽台面積</f>
        <v>2269.5187500000002</v>
      </c>
      <c r="D16" s="11">
        <f t="shared" si="0"/>
        <v>0.26000000000000006</v>
      </c>
      <c r="E16" s="14">
        <v>1.5145270270270272</v>
      </c>
    </row>
    <row r="17" spans="1:5" x14ac:dyDescent="0.25">
      <c r="A17" s="3" t="s">
        <v>4</v>
      </c>
      <c r="B17" s="7">
        <f>機房及安全梯面積+梯廳面積+其他公設</f>
        <v>972.65089285714294</v>
      </c>
      <c r="D17" s="11">
        <f t="shared" si="0"/>
        <v>0.27000000000000007</v>
      </c>
      <c r="E17" s="14">
        <v>1.53527397260274</v>
      </c>
    </row>
    <row r="18" spans="1:5" x14ac:dyDescent="0.25">
      <c r="A18" s="3" t="s">
        <v>20</v>
      </c>
      <c r="B18" s="6">
        <f>專有面積/基準容積</f>
        <v>1.1207500000000001</v>
      </c>
      <c r="D18" s="11">
        <f t="shared" si="0"/>
        <v>0.28000000000000008</v>
      </c>
      <c r="E18" s="14">
        <v>1.5565972222222224</v>
      </c>
    </row>
    <row r="19" spans="1:5" x14ac:dyDescent="0.25">
      <c r="D19" s="11">
        <f t="shared" si="0"/>
        <v>0.29000000000000009</v>
      </c>
      <c r="E19" s="14">
        <v>1.5785211267605637</v>
      </c>
    </row>
    <row r="20" spans="1:5" x14ac:dyDescent="0.25">
      <c r="D20" s="11">
        <f t="shared" si="0"/>
        <v>0.3000000000000001</v>
      </c>
      <c r="E20" s="14">
        <v>1.6010714285714289</v>
      </c>
    </row>
    <row r="21" spans="1:5" x14ac:dyDescent="0.25">
      <c r="D21" s="11">
        <f t="shared" si="0"/>
        <v>0.31000000000000011</v>
      </c>
      <c r="E21" s="14">
        <v>1.6242753623188408</v>
      </c>
    </row>
    <row r="22" spans="1:5" x14ac:dyDescent="0.25">
      <c r="D22" s="11">
        <f t="shared" si="0"/>
        <v>0.32000000000000012</v>
      </c>
      <c r="E22" s="14">
        <v>1.6481617647058828</v>
      </c>
    </row>
    <row r="23" spans="1:5" x14ac:dyDescent="0.25">
      <c r="D23" s="11">
        <f t="shared" si="0"/>
        <v>0.33000000000000013</v>
      </c>
      <c r="E23" s="14">
        <v>1.672761194029851</v>
      </c>
    </row>
    <row r="24" spans="1:5" x14ac:dyDescent="0.25">
      <c r="D24" s="11">
        <f t="shared" si="0"/>
        <v>0.34000000000000014</v>
      </c>
      <c r="E24" s="14">
        <v>1.6981060606060612</v>
      </c>
    </row>
    <row r="25" spans="1:5" x14ac:dyDescent="0.25">
      <c r="D25" s="11">
        <f t="shared" si="0"/>
        <v>0.35000000000000014</v>
      </c>
      <c r="E25" s="14">
        <v>1.7242307692307697</v>
      </c>
    </row>
  </sheetData>
  <phoneticPr fontId="1" type="noConversion"/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16</vt:i4>
      </vt:variant>
    </vt:vector>
  </HeadingPairs>
  <TitlesOfParts>
    <vt:vector size="17" baseType="lpstr">
      <vt:lpstr>坪效試算</vt:lpstr>
      <vt:lpstr>土地坪數</vt:lpstr>
      <vt:lpstr>公設</vt:lpstr>
      <vt:lpstr>公設比</vt:lpstr>
      <vt:lpstr>公設面積</vt:lpstr>
      <vt:lpstr>其他公設</vt:lpstr>
      <vt:lpstr>容積率</vt:lpstr>
      <vt:lpstr>容積獎勵率</vt:lpstr>
      <vt:lpstr>基準容積</vt:lpstr>
      <vt:lpstr>專有面積</vt:lpstr>
      <vt:lpstr>梯廳比例</vt:lpstr>
      <vt:lpstr>梯廳面積</vt:lpstr>
      <vt:lpstr>陽台比例</vt:lpstr>
      <vt:lpstr>陽台面積</vt:lpstr>
      <vt:lpstr>機房及安全梯比例</vt:lpstr>
      <vt:lpstr>機房及安全梯面積</vt:lpstr>
      <vt:lpstr>總銷售面積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怪老子</dc:creator>
  <cp:lastModifiedBy>PC</cp:lastModifiedBy>
  <dcterms:created xsi:type="dcterms:W3CDTF">2011-05-25T10:00:45Z</dcterms:created>
  <dcterms:modified xsi:type="dcterms:W3CDTF">2025-05-28T08:11:00Z</dcterms:modified>
</cp:coreProperties>
</file>